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tudent Data" sheetId="2" state="visible" r:id="rId4"/>
    <sheet name="Class Summary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<sst xmlns="http://schemas.openxmlformats.org/spreadsheetml/2006/main" count="120" uniqueCount="82">
  <si>
    <t xml:space="preserve">Learning-Gain Calculator</t>
  </si>
  <si>
    <t xml:space="preserve">AcademicOS  ·  Production Layer  ·  Assessment Bench</t>
  </si>
  <si>
    <t xml:space="preserve">What this does. Enter each student's pre-test and post-test score (and prior attainment, optional).</t>
  </si>
  <si>
    <t xml:space="preserve">The workbook computes normalised gain, class mean gain, effect size with the small-sample</t>
  </si>
  <si>
    <t xml:space="preserve">correction, value-added residuals, and attrition, then summarises them on the Dashboard.</t>
  </si>
  <si>
    <t xml:space="preserve">How to use.</t>
  </si>
  <si>
    <t xml:space="preserve">1. Go to the 'Student Data' sheet. Blue cells are inputs you change.</t>
  </si>
  <si>
    <t xml:space="preserve">2. Enter Section, Prior attainment (optional), Pre score and Post score for every student.</t>
  </si>
  <si>
    <t xml:space="preserve">3. Keep Max at 100 unless your test is out of a different maximum.</t>
  </si>
  <si>
    <t xml:space="preserve">4. Leave Post blank for a student who did not sit the post-test; they count as attrition.</t>
  </si>
  <si>
    <t xml:space="preserve">5. Read the 'Class Summary' and 'Dashboard' sheets. Nothing there needs editing.</t>
  </si>
  <si>
    <t xml:space="preserve">The measures.</t>
  </si>
  <si>
    <t xml:space="preserve">Normalised gain  g = (post - pre) / (max - pre).  Bands: &gt;=0.7 high, 0.3-0.7 medium, &lt;0.3 low.</t>
  </si>
  <si>
    <t xml:space="preserve">Effect size  d = (mean_post - mean_pre) / pooled SD.  Hedges correction applied. 0.2 small, 0.5 medium, 0.8 large.</t>
  </si>
  <si>
    <t xml:space="preserve">Value-added  residual = actual post - predicted post, predicted from prior attainment by regression.</t>
  </si>
  <si>
    <t xml:space="preserve">The guards (read the playbook).</t>
  </si>
  <si>
    <t xml:space="preserve">Use parallel forms, not the same paper twice. Keep the pre-test ungraded. Report attrition.</t>
  </si>
  <si>
    <t xml:space="preserve">Aggregate small classes before judging a teacher. Keep the metric decoupled from reward.</t>
  </si>
  <si>
    <t xml:space="preserve">Sample data is loaded for two sections so you can see the workbook working. Overwrite it with your own.</t>
  </si>
  <si>
    <t xml:space="preserve">Student ID</t>
  </si>
  <si>
    <t xml:space="preserve">Section</t>
  </si>
  <si>
    <t xml:space="preserve">Prior attainment</t>
  </si>
  <si>
    <t xml:space="preserve">Pre score</t>
  </si>
  <si>
    <t xml:space="preserve">Post score</t>
  </si>
  <si>
    <t xml:space="preserve">Max</t>
  </si>
  <si>
    <t xml:space="preserve">Sat both?</t>
  </si>
  <si>
    <t xml:space="preserve">Normalised gain g</t>
  </si>
  <si>
    <t xml:space="preserve">Predicted post</t>
  </si>
  <si>
    <t xml:space="preserve">Value-added residual</t>
  </si>
  <si>
    <t xml:space="preserve">A01</t>
  </si>
  <si>
    <t xml:space="preserve">A</t>
  </si>
  <si>
    <t xml:space="preserve">A02</t>
  </si>
  <si>
    <t xml:space="preserve">A03</t>
  </si>
  <si>
    <t xml:space="preserve">A04</t>
  </si>
  <si>
    <t xml:space="preserve">A05</t>
  </si>
  <si>
    <t xml:space="preserve">A06</t>
  </si>
  <si>
    <t xml:space="preserve">A07</t>
  </si>
  <si>
    <t xml:space="preserve">A08</t>
  </si>
  <si>
    <t xml:space="preserve">A09</t>
  </si>
  <si>
    <t xml:space="preserve">A10</t>
  </si>
  <si>
    <t xml:space="preserve">A11</t>
  </si>
  <si>
    <t xml:space="preserve">A12</t>
  </si>
  <si>
    <t xml:space="preserve">A13</t>
  </si>
  <si>
    <t xml:space="preserve">A14</t>
  </si>
  <si>
    <t xml:space="preserve">A15</t>
  </si>
  <si>
    <t xml:space="preserve">B01</t>
  </si>
  <si>
    <t xml:space="preserve">B</t>
  </si>
  <si>
    <t xml:space="preserve">B02</t>
  </si>
  <si>
    <t xml:space="preserve">B03</t>
  </si>
  <si>
    <t xml:space="preserve">B04</t>
  </si>
  <si>
    <t xml:space="preserve">B05</t>
  </si>
  <si>
    <t xml:space="preserve">B06</t>
  </si>
  <si>
    <t xml:space="preserve">B07</t>
  </si>
  <si>
    <t xml:space="preserve">B08</t>
  </si>
  <si>
    <t xml:space="preserve">B09</t>
  </si>
  <si>
    <t xml:space="preserve">B10</t>
  </si>
  <si>
    <t xml:space="preserve">B11</t>
  </si>
  <si>
    <t xml:space="preserve">B12</t>
  </si>
  <si>
    <t xml:space="preserve">B13</t>
  </si>
  <si>
    <t xml:space="preserve">B14</t>
  </si>
  <si>
    <t xml:space="preserve">B15</t>
  </si>
  <si>
    <t xml:space="preserve">Metric</t>
  </si>
  <si>
    <t xml:space="preserve">Section A</t>
  </si>
  <si>
    <t xml:space="preserve">Section B</t>
  </si>
  <si>
    <t xml:space="preserve">All sections</t>
  </si>
  <si>
    <t xml:space="preserve">Students (pre)</t>
  </si>
  <si>
    <t xml:space="preserve">Students (post)</t>
  </si>
  <si>
    <t xml:space="preserve">Sat both</t>
  </si>
  <si>
    <t xml:space="preserve">Attrition %</t>
  </si>
  <si>
    <t xml:space="preserve">Mean pre</t>
  </si>
  <si>
    <t xml:space="preserve">Mean post</t>
  </si>
  <si>
    <t xml:space="preserve">SD pre</t>
  </si>
  <si>
    <t xml:space="preserve">SD post</t>
  </si>
  <si>
    <t xml:space="preserve">Raw gain</t>
  </si>
  <si>
    <t xml:space="preserve">Normalised gain &lt;g&gt;</t>
  </si>
  <si>
    <t xml:space="preserve">Gain band</t>
  </si>
  <si>
    <t xml:space="preserve">Pooled SD</t>
  </si>
  <si>
    <t xml:space="preserve">Cohen's d</t>
  </si>
  <si>
    <t xml:space="preserve">Hedges g</t>
  </si>
  <si>
    <t xml:space="preserve">Effect band</t>
  </si>
  <si>
    <t xml:space="preserve">Learning-Gain Dashboard</t>
  </si>
  <si>
    <t xml:space="preserve">Headline measures by section. Read gains as trends; one class is a signal, not a verdict.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</si>
</sst>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"/>
    <numFmt numFmtId="167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2D62"/>
      <name val="Arial"/>
      <family val="0"/>
      <charset val="1"/>
    </font>
    <font>
      <sz val="10"/>
      <color rgb="FF1A5FA8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5"/>
      <color rgb="FF002D62"/>
      <name val="Arial"/>
      <family val="0"/>
      <charset val="1"/>
    </font>
    <font>
      <sz val="9"/>
      <color rgb="FF1A5FA8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D62"/>
        <bgColor rgb="FF333333"/>
      </patternFill>
    </fill>
    <fill>
      <patternFill patternType="solid">
        <fgColor rgb="FFDEEAF7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78787"/>
      <rgbColor rgb="FF9999FF"/>
      <rgbColor rgb="FFC0504D"/>
      <rgbColor rgb="FFFFFFCC"/>
      <rgbColor rgb="FFDEEAF7"/>
      <rgbColor rgb="FF660066"/>
      <rgbColor rgb="FFFF8080"/>
      <rgbColor rgb="FF1A5F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2D62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Pre vs Post mean by section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Dashboard!C5</c:f>
              <c:strCache>
                <c:ptCount val="1"/>
                <c:pt idx="0">
                  <c:v>Mean pre</c:v>
                </c:pt>
              </c:strCache>
            </c:strRef>
          </c:tx>
          <c:spPr>
            <a:solidFill>
              <a:srgbClr val="4F81BD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Dashboard!$B$6:$B$7</c:f>
              <c:strCache>
                <c:ptCount val="2"/>
                <c:pt idx="0">
                  <c:v>Section A</c:v>
                </c:pt>
                <c:pt idx="1">
                  <c:v>Section B</c:v>
                </c:pt>
              </c:strCache>
            </c:strRef>
          </c:cat>
          <c:val>
            <c:numRef>
              <c:f>Dashboard!$C$6:$C$7</c:f>
              <c:numCache>
                <c:formatCode>0.0</c:formatCode>
                <c:ptCount val="2"/>
                <c:pt idx="0">
                  <c:v>42</c:v>
                </c:pt>
                <c:pt idx="1">
                  <c:v>55</c:v>
                </c:pt>
              </c:numCache>
            </c:numRef>
          </c:val>
        </c:ser>
        <c:ser>
          <c:idx val="1"/>
          <c:order val="1"/>
          <c:tx>
            <c:strRef>
              <c:f>Dashboard!D5</c:f>
              <c:strCache>
                <c:ptCount val="1"/>
                <c:pt idx="0">
                  <c:v>Mean post</c:v>
                </c:pt>
              </c:strCache>
            </c:strRef>
          </c:tx>
          <c:spPr>
            <a:solidFill>
              <a:srgbClr val="C0504D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Dashboard!$B$6:$B$7</c:f>
              <c:strCache>
                <c:ptCount val="2"/>
                <c:pt idx="0">
                  <c:v>Section A</c:v>
                </c:pt>
                <c:pt idx="1">
                  <c:v>Section B</c:v>
                </c:pt>
              </c:strCache>
            </c:strRef>
          </c:cat>
          <c:val>
            <c:numRef>
              <c:f>Dashboard!$D$6:$D$7</c:f>
              <c:numCache>
                <c:formatCode>0.0</c:formatCode>
                <c:ptCount val="2"/>
                <c:pt idx="0">
                  <c:v>71</c:v>
                </c:pt>
                <c:pt idx="1">
                  <c:v>78</c:v>
                </c:pt>
              </c:numCache>
            </c:numRef>
          </c:val>
        </c:ser>
        <c:gapWidth val="150"/>
        <c:overlap val="0"/>
        <c:axId val="87677249"/>
        <c:axId val="2722344"/>
      </c:barChart>
      <c:catAx>
        <c:axId val="8767724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722344"/>
        <c:crosses val="autoZero"/>
        <c:auto val="1"/>
        <c:lblAlgn val="ctr"/>
        <c:lblOffset val="100"/>
        <c:noMultiLvlLbl val="0"/>
      </c:catAx>
      <c:valAx>
        <c:axId val="272234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67724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Normalised gain &lt;g&gt; by section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Dashboard!E5</c:f>
              <c:strCache>
                <c:ptCount val="1"/>
                <c:pt idx="0">
                  <c:v>Normalised gain &lt;g&gt;</c:v>
                </c:pt>
              </c:strCache>
            </c:strRef>
          </c:tx>
          <c:spPr>
            <a:solidFill>
              <a:srgbClr val="4F81BD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Dashboard!$B$6:$B$7</c:f>
              <c:strCache>
                <c:ptCount val="2"/>
                <c:pt idx="0">
                  <c:v>Section A</c:v>
                </c:pt>
                <c:pt idx="1">
                  <c:v>Section B</c:v>
                </c:pt>
              </c:strCache>
            </c:strRef>
          </c:cat>
          <c:val>
            <c:numRef>
              <c:f>Dashboard!$E$6:$E$7</c:f>
              <c:numCache>
                <c:formatCode>0.00</c:formatCode>
                <c:ptCount val="2"/>
                <c:pt idx="0">
                  <c:v>0.5</c:v>
                </c:pt>
                <c:pt idx="1">
                  <c:v>0.511111111111111</c:v>
                </c:pt>
              </c:numCache>
            </c:numRef>
          </c:val>
        </c:ser>
        <c:gapWidth val="150"/>
        <c:overlap val="0"/>
        <c:axId val="31655836"/>
        <c:axId val="83559185"/>
      </c:barChart>
      <c:catAx>
        <c:axId val="316558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559185"/>
        <c:crosses val="autoZero"/>
        <c:auto val="1"/>
        <c:lblAlgn val="ctr"/>
        <c:lblOffset val="100"/>
        <c:noMultiLvlLbl val="0"/>
      </c:catAx>
      <c:valAx>
        <c:axId val="83559185"/>
        <c:scaling>
          <c:orientation val="minMax"/>
          <c:max val="1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165583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0</xdr:rowOff>
    </xdr:from>
    <xdr:to>
      <xdr:col>4</xdr:col>
      <xdr:colOff>873360</xdr:colOff>
      <xdr:row>23</xdr:row>
      <xdr:rowOff>42840</xdr:rowOff>
    </xdr:to>
    <xdr:graphicFrame>
      <xdr:nvGraphicFramePr>
        <xdr:cNvPr id="1" name="Chart 1"/>
        <xdr:cNvGraphicFramePr/>
      </xdr:nvGraphicFramePr>
      <xdr:xfrm>
        <a:off x="141120" y="1950120"/>
        <a:ext cx="4679280" cy="25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4</xdr:col>
      <xdr:colOff>873360</xdr:colOff>
      <xdr:row>39</xdr:row>
      <xdr:rowOff>42840</xdr:rowOff>
    </xdr:to>
    <xdr:graphicFrame>
      <xdr:nvGraphicFramePr>
        <xdr:cNvPr id="2" name="Chart 2"/>
        <xdr:cNvGraphicFramePr/>
      </xdr:nvGraphicFramePr>
      <xdr:xfrm>
        <a:off x="141120" y="4998240"/>
        <a:ext cx="4679280" cy="25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00"/>
  </cols>
  <sheetData>
    <row r="2" customFormat="false" ht="19.7" hidden="false" customHeight="false" outlineLevel="0" collapsed="false">
      <c r="B2" s="2" t="s">
        <v>0</v>
      </c>
    </row>
    <row r="3" customFormat="false" ht="15" hidden="false" customHeight="false" outlineLevel="0" collapsed="false">
      <c r="B3" s="3" t="s">
        <v>1</v>
      </c>
    </row>
    <row r="5" customFormat="false" ht="15" hidden="false" customHeight="false" outlineLevel="0" collapsed="false">
      <c r="B5" s="4"/>
    </row>
    <row r="6" customFormat="false" ht="15" hidden="false" customHeight="false" outlineLevel="0" collapsed="false">
      <c r="B6" s="4" t="s">
        <v>2</v>
      </c>
    </row>
    <row r="7" customFormat="false" ht="15" hidden="false" customHeight="false" outlineLevel="0" collapsed="false">
      <c r="B7" s="4" t="s">
        <v>3</v>
      </c>
    </row>
    <row r="8" customFormat="false" ht="15" hidden="false" customHeight="false" outlineLevel="0" collapsed="false">
      <c r="B8" s="4" t="s">
        <v>4</v>
      </c>
    </row>
    <row r="9" customFormat="false" ht="15" hidden="false" customHeight="false" outlineLevel="0" collapsed="false">
      <c r="B9" s="4"/>
    </row>
    <row r="10" customFormat="false" ht="15" hidden="false" customHeight="false" outlineLevel="0" collapsed="false">
      <c r="B10" s="5" t="s">
        <v>5</v>
      </c>
    </row>
    <row r="11" customFormat="false" ht="15" hidden="false" customHeight="false" outlineLevel="0" collapsed="false">
      <c r="B11" s="4" t="s">
        <v>6</v>
      </c>
    </row>
    <row r="12" customFormat="false" ht="15" hidden="false" customHeight="false" outlineLevel="0" collapsed="false">
      <c r="B12" s="4" t="s">
        <v>7</v>
      </c>
    </row>
    <row r="13" customFormat="false" ht="15" hidden="false" customHeight="false" outlineLevel="0" collapsed="false">
      <c r="B13" s="4" t="s">
        <v>8</v>
      </c>
    </row>
    <row r="14" customFormat="false" ht="15" hidden="false" customHeight="false" outlineLevel="0" collapsed="false">
      <c r="B14" s="4" t="s">
        <v>9</v>
      </c>
    </row>
    <row r="15" customFormat="false" ht="15" hidden="false" customHeight="false" outlineLevel="0" collapsed="false">
      <c r="B15" s="4" t="s">
        <v>10</v>
      </c>
    </row>
    <row r="16" customFormat="false" ht="15" hidden="false" customHeight="false" outlineLevel="0" collapsed="false">
      <c r="B16" s="4"/>
    </row>
    <row r="17" customFormat="false" ht="15" hidden="false" customHeight="false" outlineLevel="0" collapsed="false">
      <c r="B17" s="5" t="s">
        <v>11</v>
      </c>
    </row>
    <row r="18" customFormat="false" ht="15" hidden="false" customHeight="false" outlineLevel="0" collapsed="false">
      <c r="B18" s="4" t="s">
        <v>12</v>
      </c>
    </row>
    <row r="19" customFormat="false" ht="15" hidden="false" customHeight="false" outlineLevel="0" collapsed="false">
      <c r="B19" s="4" t="s">
        <v>13</v>
      </c>
    </row>
    <row r="20" customFormat="false" ht="15" hidden="false" customHeight="false" outlineLevel="0" collapsed="false">
      <c r="B20" s="4" t="s">
        <v>14</v>
      </c>
    </row>
    <row r="21" customFormat="false" ht="15" hidden="false" customHeight="false" outlineLevel="0" collapsed="false">
      <c r="B21" s="4"/>
    </row>
    <row r="22" customFormat="false" ht="15" hidden="false" customHeight="false" outlineLevel="0" collapsed="false">
      <c r="B22" s="4" t="s">
        <v>15</v>
      </c>
    </row>
    <row r="23" customFormat="false" ht="15" hidden="false" customHeight="false" outlineLevel="0" collapsed="false">
      <c r="B23" s="4" t="s">
        <v>16</v>
      </c>
    </row>
    <row r="24" customFormat="false" ht="15" hidden="false" customHeight="false" outlineLevel="0" collapsed="false">
      <c r="B24" s="4" t="s">
        <v>17</v>
      </c>
    </row>
    <row r="25" customFormat="false" ht="15" hidden="false" customHeight="false" outlineLevel="0" collapsed="false">
      <c r="B25" s="4"/>
    </row>
    <row r="26" customFormat="false" ht="15" hidden="false" customHeight="false" outlineLevel="0" collapsed="false">
      <c r="B26" s="4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0"/>
    <col collapsed="false" customWidth="true" hidden="false" outlineLevel="0" max="3" min="3" style="1" width="16"/>
    <col collapsed="false" customWidth="true" hidden="false" outlineLevel="0" max="5" min="4" style="1" width="11"/>
    <col collapsed="false" customWidth="true" hidden="false" outlineLevel="0" max="6" min="6" style="1" width="8"/>
    <col collapsed="false" customWidth="true" hidden="false" outlineLevel="0" max="7" min="7" style="1" width="11"/>
    <col collapsed="false" customWidth="true" hidden="false" outlineLevel="0" max="8" min="8" style="1" width="17"/>
    <col collapsed="false" customWidth="true" hidden="false" outlineLevel="0" max="9" min="9" style="1" width="15"/>
    <col collapsed="false" customWidth="true" hidden="false" outlineLevel="0" max="10" min="10" style="1" width="18"/>
  </cols>
  <sheetData>
    <row r="1" customFormat="false" ht="15" hidden="false" customHeight="false" outlineLevel="0" collapsed="false">
      <c r="A1" s="6" t="s">
        <v>19</v>
      </c>
      <c r="B1" s="6" t="s">
        <v>20</v>
      </c>
      <c r="C1" s="6" t="s">
        <v>21</v>
      </c>
      <c r="D1" s="6" t="s">
        <v>22</v>
      </c>
      <c r="E1" s="6" t="s">
        <v>23</v>
      </c>
      <c r="F1" s="6" t="s">
        <v>24</v>
      </c>
      <c r="G1" s="6" t="s">
        <v>25</v>
      </c>
      <c r="H1" s="6" t="s">
        <v>26</v>
      </c>
      <c r="I1" s="6" t="s">
        <v>27</v>
      </c>
      <c r="J1" s="6" t="s">
        <v>28</v>
      </c>
    </row>
    <row r="2" customFormat="false" ht="15" hidden="false" customHeight="false" outlineLevel="0" collapsed="false">
      <c r="A2" s="7" t="s">
        <v>29</v>
      </c>
      <c r="B2" s="8" t="s">
        <v>30</v>
      </c>
      <c r="C2" s="8" t="n">
        <v>54</v>
      </c>
      <c r="D2" s="8" t="n">
        <v>44</v>
      </c>
      <c r="E2" s="8" t="n">
        <v>72</v>
      </c>
      <c r="F2" s="8" t="n">
        <v>100</v>
      </c>
      <c r="G2" s="7" t="str">
        <f aca="false">IF(AND(ISNUMBER(D2),ISNUMBER(E2)),"Yes","No")</f>
        <v>Yes</v>
      </c>
      <c r="H2" s="9" t="n">
        <f aca="false">IF(AND(ISNUMBER(D2),ISNUMBER(E2)),(E2-D2)/(F2-D2),"")</f>
        <v>0.5</v>
      </c>
      <c r="I2" s="10" t="n">
        <f aca="false">IF(AND(ISNUMBER(C2),ISNUMBER(E2)),INTERCEPT($E$2:$E$31,$C$2:$C$31)+SLOPE($E$2:$E$31,$C$2:$C$31)*C2,"")</f>
        <v>66.9746766201171</v>
      </c>
      <c r="J2" s="10" t="n">
        <f aca="false">IF(AND(ISNUMBER(I2),ISNUMBER(E2)),E2-I2,"")</f>
        <v>5.02532337988288</v>
      </c>
    </row>
    <row r="3" customFormat="false" ht="15" hidden="false" customHeight="false" outlineLevel="0" collapsed="false">
      <c r="A3" s="7" t="s">
        <v>31</v>
      </c>
      <c r="B3" s="8" t="s">
        <v>30</v>
      </c>
      <c r="C3" s="8" t="n">
        <v>47</v>
      </c>
      <c r="D3" s="8" t="n">
        <v>50</v>
      </c>
      <c r="E3" s="8" t="n">
        <v>64</v>
      </c>
      <c r="F3" s="8" t="n">
        <v>100</v>
      </c>
      <c r="G3" s="7" t="str">
        <f aca="false">IF(AND(ISNUMBER(D3),ISNUMBER(E3)),"Yes","No")</f>
        <v>Yes</v>
      </c>
      <c r="H3" s="9" t="n">
        <f aca="false">IF(AND(ISNUMBER(D3),ISNUMBER(E3)),(E3-D3)/(F3-D3),"")</f>
        <v>0.28</v>
      </c>
      <c r="I3" s="10" t="n">
        <f aca="false">IF(AND(ISNUMBER(C3),ISNUMBER(E3)),INTERCEPT($E$2:$E$31,$C$2:$C$31)+SLOPE($E$2:$E$31,$C$2:$C$31)*C3,"")</f>
        <v>58.5687302915246</v>
      </c>
      <c r="J3" s="10" t="n">
        <f aca="false">IF(AND(ISNUMBER(I3),ISNUMBER(E3)),E3-I3,"")</f>
        <v>5.43126970847545</v>
      </c>
    </row>
    <row r="4" customFormat="false" ht="15" hidden="false" customHeight="false" outlineLevel="0" collapsed="false">
      <c r="A4" s="7" t="s">
        <v>32</v>
      </c>
      <c r="B4" s="8" t="s">
        <v>30</v>
      </c>
      <c r="C4" s="8" t="n">
        <v>53</v>
      </c>
      <c r="D4" s="8" t="n">
        <v>45</v>
      </c>
      <c r="E4" s="8" t="n">
        <v>66</v>
      </c>
      <c r="F4" s="8" t="n">
        <v>100</v>
      </c>
      <c r="G4" s="7" t="str">
        <f aca="false">IF(AND(ISNUMBER(D4),ISNUMBER(E4)),"Yes","No")</f>
        <v>Yes</v>
      </c>
      <c r="H4" s="9" t="n">
        <f aca="false">IF(AND(ISNUMBER(D4),ISNUMBER(E4)),(E4-D4)/(F4-D4),"")</f>
        <v>0.381818181818182</v>
      </c>
      <c r="I4" s="10" t="n">
        <f aca="false">IF(AND(ISNUMBER(C4),ISNUMBER(E4)),INTERCEPT($E$2:$E$31,$C$2:$C$31)+SLOPE($E$2:$E$31,$C$2:$C$31)*C4,"")</f>
        <v>65.7738271446039</v>
      </c>
      <c r="J4" s="10" t="n">
        <f aca="false">IF(AND(ISNUMBER(I4),ISNUMBER(E4)),E4-I4,"")</f>
        <v>0.226172855396101</v>
      </c>
    </row>
    <row r="5" customFormat="false" ht="15" hidden="false" customHeight="false" outlineLevel="0" collapsed="false">
      <c r="A5" s="7" t="s">
        <v>33</v>
      </c>
      <c r="B5" s="8" t="s">
        <v>30</v>
      </c>
      <c r="C5" s="8" t="n">
        <v>41</v>
      </c>
      <c r="D5" s="8" t="n">
        <v>25</v>
      </c>
      <c r="E5" s="8" t="n">
        <v>40</v>
      </c>
      <c r="F5" s="8" t="n">
        <v>100</v>
      </c>
      <c r="G5" s="7" t="str">
        <f aca="false">IF(AND(ISNUMBER(D5),ISNUMBER(E5)),"Yes","No")</f>
        <v>Yes</v>
      </c>
      <c r="H5" s="9" t="n">
        <f aca="false">IF(AND(ISNUMBER(D5),ISNUMBER(E5)),(E5-D5)/(F5-D5),"")</f>
        <v>0.2</v>
      </c>
      <c r="I5" s="10" t="n">
        <f aca="false">IF(AND(ISNUMBER(C5),ISNUMBER(E5)),INTERCEPT($E$2:$E$31,$C$2:$C$31)+SLOPE($E$2:$E$31,$C$2:$C$31)*C5,"")</f>
        <v>51.3636334384452</v>
      </c>
      <c r="J5" s="10" t="n">
        <f aca="false">IF(AND(ISNUMBER(I5),ISNUMBER(E5)),E5-I5,"")</f>
        <v>-11.3636334384452</v>
      </c>
    </row>
    <row r="6" customFormat="false" ht="15" hidden="false" customHeight="false" outlineLevel="0" collapsed="false">
      <c r="A6" s="7" t="s">
        <v>34</v>
      </c>
      <c r="B6" s="8" t="s">
        <v>30</v>
      </c>
      <c r="C6" s="8" t="n">
        <v>77</v>
      </c>
      <c r="D6" s="8" t="n">
        <v>52</v>
      </c>
      <c r="E6" s="8" t="n">
        <v>94</v>
      </c>
      <c r="F6" s="8" t="n">
        <v>100</v>
      </c>
      <c r="G6" s="7" t="str">
        <f aca="false">IF(AND(ISNUMBER(D6),ISNUMBER(E6)),"Yes","No")</f>
        <v>Yes</v>
      </c>
      <c r="H6" s="9" t="n">
        <f aca="false">IF(AND(ISNUMBER(D6),ISNUMBER(E6)),(E6-D6)/(F6-D6),"")</f>
        <v>0.875</v>
      </c>
      <c r="I6" s="10" t="n">
        <f aca="false">IF(AND(ISNUMBER(C6),ISNUMBER(E6)),INTERCEPT($E$2:$E$31,$C$2:$C$31)+SLOPE($E$2:$E$31,$C$2:$C$31)*C6,"")</f>
        <v>94.5942145569213</v>
      </c>
      <c r="J6" s="10" t="n">
        <f aca="false">IF(AND(ISNUMBER(I6),ISNUMBER(E6)),E6-I6,"")</f>
        <v>-0.594214556921287</v>
      </c>
    </row>
    <row r="7" customFormat="false" ht="15" hidden="false" customHeight="false" outlineLevel="0" collapsed="false">
      <c r="A7" s="7" t="s">
        <v>35</v>
      </c>
      <c r="B7" s="8" t="s">
        <v>30</v>
      </c>
      <c r="C7" s="8" t="n">
        <v>67</v>
      </c>
      <c r="D7" s="8" t="n">
        <v>46</v>
      </c>
      <c r="E7" s="8" t="n">
        <v>86</v>
      </c>
      <c r="F7" s="8" t="n">
        <v>100</v>
      </c>
      <c r="G7" s="7" t="str">
        <f aca="false">IF(AND(ISNUMBER(D7),ISNUMBER(E7)),"Yes","No")</f>
        <v>Yes</v>
      </c>
      <c r="H7" s="9" t="n">
        <f aca="false">IF(AND(ISNUMBER(D7),ISNUMBER(E7)),(E7-D7)/(F7-D7),"")</f>
        <v>0.740740740740741</v>
      </c>
      <c r="I7" s="10" t="n">
        <f aca="false">IF(AND(ISNUMBER(C7),ISNUMBER(E7)),INTERCEPT($E$2:$E$31,$C$2:$C$31)+SLOPE($E$2:$E$31,$C$2:$C$31)*C7,"")</f>
        <v>82.585719801789</v>
      </c>
      <c r="J7" s="10" t="n">
        <f aca="false">IF(AND(ISNUMBER(I7),ISNUMBER(E7)),E7-I7,"")</f>
        <v>3.41428019821096</v>
      </c>
    </row>
    <row r="8" customFormat="false" ht="15" hidden="false" customHeight="false" outlineLevel="0" collapsed="false">
      <c r="A8" s="7" t="s">
        <v>36</v>
      </c>
      <c r="B8" s="8" t="s">
        <v>30</v>
      </c>
      <c r="C8" s="8" t="n">
        <v>52</v>
      </c>
      <c r="D8" s="8" t="n">
        <v>35</v>
      </c>
      <c r="E8" s="8" t="n">
        <v>67</v>
      </c>
      <c r="F8" s="8" t="n">
        <v>100</v>
      </c>
      <c r="G8" s="7" t="str">
        <f aca="false">IF(AND(ISNUMBER(D8),ISNUMBER(E8)),"Yes","No")</f>
        <v>Yes</v>
      </c>
      <c r="H8" s="9" t="n">
        <f aca="false">IF(AND(ISNUMBER(D8),ISNUMBER(E8)),(E8-D8)/(F8-D8),"")</f>
        <v>0.492307692307692</v>
      </c>
      <c r="I8" s="10" t="n">
        <f aca="false">IF(AND(ISNUMBER(C8),ISNUMBER(E8)),INTERCEPT($E$2:$E$31,$C$2:$C$31)+SLOPE($E$2:$E$31,$C$2:$C$31)*C8,"")</f>
        <v>64.5729776690907</v>
      </c>
      <c r="J8" s="10" t="n">
        <f aca="false">IF(AND(ISNUMBER(I8),ISNUMBER(E8)),E8-I8,"")</f>
        <v>2.42702233090932</v>
      </c>
    </row>
    <row r="9" customFormat="false" ht="15" hidden="false" customHeight="false" outlineLevel="0" collapsed="false">
      <c r="A9" s="7" t="s">
        <v>37</v>
      </c>
      <c r="B9" s="8" t="s">
        <v>30</v>
      </c>
      <c r="C9" s="8" t="n">
        <v>60</v>
      </c>
      <c r="D9" s="8" t="n">
        <v>48</v>
      </c>
      <c r="E9" s="8" t="n">
        <v>81</v>
      </c>
      <c r="F9" s="8" t="n">
        <v>100</v>
      </c>
      <c r="G9" s="7" t="str">
        <f aca="false">IF(AND(ISNUMBER(D9),ISNUMBER(E9)),"Yes","No")</f>
        <v>Yes</v>
      </c>
      <c r="H9" s="9" t="n">
        <f aca="false">IF(AND(ISNUMBER(D9),ISNUMBER(E9)),(E9-D9)/(F9-D9),"")</f>
        <v>0.634615384615385</v>
      </c>
      <c r="I9" s="10" t="n">
        <f aca="false">IF(AND(ISNUMBER(C9),ISNUMBER(E9)),INTERCEPT($E$2:$E$31,$C$2:$C$31)+SLOPE($E$2:$E$31,$C$2:$C$31)*C9,"")</f>
        <v>74.1797734731965</v>
      </c>
      <c r="J9" s="10" t="n">
        <f aca="false">IF(AND(ISNUMBER(I9),ISNUMBER(E9)),E9-I9,"")</f>
        <v>6.82022652680352</v>
      </c>
    </row>
    <row r="10" customFormat="false" ht="15" hidden="false" customHeight="false" outlineLevel="0" collapsed="false">
      <c r="A10" s="7" t="s">
        <v>38</v>
      </c>
      <c r="B10" s="8" t="s">
        <v>30</v>
      </c>
      <c r="C10" s="8" t="n">
        <v>64</v>
      </c>
      <c r="D10" s="8" t="n">
        <v>45</v>
      </c>
      <c r="E10" s="8" t="n">
        <v>75</v>
      </c>
      <c r="F10" s="8" t="n">
        <v>100</v>
      </c>
      <c r="G10" s="7" t="str">
        <f aca="false">IF(AND(ISNUMBER(D10),ISNUMBER(E10)),"Yes","No")</f>
        <v>Yes</v>
      </c>
      <c r="H10" s="9" t="n">
        <f aca="false">IF(AND(ISNUMBER(D10),ISNUMBER(E10)),(E10-D10)/(F10-D10),"")</f>
        <v>0.545454545454545</v>
      </c>
      <c r="I10" s="10" t="n">
        <f aca="false">IF(AND(ISNUMBER(C10),ISNUMBER(E10)),INTERCEPT($E$2:$E$31,$C$2:$C$31)+SLOPE($E$2:$E$31,$C$2:$C$31)*C10,"")</f>
        <v>78.9831713752494</v>
      </c>
      <c r="J10" s="10" t="n">
        <f aca="false">IF(AND(ISNUMBER(I10),ISNUMBER(E10)),E10-I10,"")</f>
        <v>-3.98317137524937</v>
      </c>
    </row>
    <row r="11" customFormat="false" ht="15" hidden="false" customHeight="false" outlineLevel="0" collapsed="false">
      <c r="A11" s="7" t="s">
        <v>39</v>
      </c>
      <c r="B11" s="8" t="s">
        <v>30</v>
      </c>
      <c r="C11" s="8" t="n">
        <v>62</v>
      </c>
      <c r="D11" s="8" t="n">
        <v>45</v>
      </c>
      <c r="E11" s="8" t="n">
        <v>64</v>
      </c>
      <c r="F11" s="8" t="n">
        <v>100</v>
      </c>
      <c r="G11" s="7" t="str">
        <f aca="false">IF(AND(ISNUMBER(D11),ISNUMBER(E11)),"Yes","No")</f>
        <v>Yes</v>
      </c>
      <c r="H11" s="9" t="n">
        <f aca="false">IF(AND(ISNUMBER(D11),ISNUMBER(E11)),(E11-D11)/(F11-D11),"")</f>
        <v>0.345454545454545</v>
      </c>
      <c r="I11" s="10" t="n">
        <f aca="false">IF(AND(ISNUMBER(C11),ISNUMBER(E11)),INTERCEPT($E$2:$E$31,$C$2:$C$31)+SLOPE($E$2:$E$31,$C$2:$C$31)*C11,"")</f>
        <v>76.5814724242229</v>
      </c>
      <c r="J11" s="10" t="n">
        <f aca="false">IF(AND(ISNUMBER(I11),ISNUMBER(E11)),E11-I11,"")</f>
        <v>-12.5814724242229</v>
      </c>
    </row>
    <row r="12" customFormat="false" ht="15" hidden="false" customHeight="false" outlineLevel="0" collapsed="false">
      <c r="A12" s="7" t="s">
        <v>40</v>
      </c>
      <c r="B12" s="8" t="s">
        <v>30</v>
      </c>
      <c r="C12" s="8" t="n">
        <v>67</v>
      </c>
      <c r="D12" s="8" t="n">
        <v>41</v>
      </c>
      <c r="E12" s="8" t="n">
        <v>84</v>
      </c>
      <c r="F12" s="8" t="n">
        <v>100</v>
      </c>
      <c r="G12" s="7" t="str">
        <f aca="false">IF(AND(ISNUMBER(D12),ISNUMBER(E12)),"Yes","No")</f>
        <v>Yes</v>
      </c>
      <c r="H12" s="9" t="n">
        <f aca="false">IF(AND(ISNUMBER(D12),ISNUMBER(E12)),(E12-D12)/(F12-D12),"")</f>
        <v>0.728813559322034</v>
      </c>
      <c r="I12" s="10" t="n">
        <f aca="false">IF(AND(ISNUMBER(C12),ISNUMBER(E12)),INTERCEPT($E$2:$E$31,$C$2:$C$31)+SLOPE($E$2:$E$31,$C$2:$C$31)*C12,"")</f>
        <v>82.585719801789</v>
      </c>
      <c r="J12" s="10" t="n">
        <f aca="false">IF(AND(ISNUMBER(I12),ISNUMBER(E12)),E12-I12,"")</f>
        <v>1.41428019821096</v>
      </c>
    </row>
    <row r="13" customFormat="false" ht="15" hidden="false" customHeight="false" outlineLevel="0" collapsed="false">
      <c r="A13" s="7" t="s">
        <v>41</v>
      </c>
      <c r="B13" s="8" t="s">
        <v>30</v>
      </c>
      <c r="C13" s="8" t="n">
        <v>49</v>
      </c>
      <c r="D13" s="8" t="n">
        <v>48</v>
      </c>
      <c r="E13" s="8" t="n">
        <v>67</v>
      </c>
      <c r="F13" s="8" t="n">
        <v>100</v>
      </c>
      <c r="G13" s="7" t="str">
        <f aca="false">IF(AND(ISNUMBER(D13),ISNUMBER(E13)),"Yes","No")</f>
        <v>Yes</v>
      </c>
      <c r="H13" s="9" t="n">
        <f aca="false">IF(AND(ISNUMBER(D13),ISNUMBER(E13)),(E13-D13)/(F13-D13),"")</f>
        <v>0.365384615384615</v>
      </c>
      <c r="I13" s="10" t="n">
        <f aca="false">IF(AND(ISNUMBER(C13),ISNUMBER(E13)),INTERCEPT($E$2:$E$31,$C$2:$C$31)+SLOPE($E$2:$E$31,$C$2:$C$31)*C13,"")</f>
        <v>60.970429242551</v>
      </c>
      <c r="J13" s="10" t="n">
        <f aca="false">IF(AND(ISNUMBER(I13),ISNUMBER(E13)),E13-I13,"")</f>
        <v>6.029570757449</v>
      </c>
    </row>
    <row r="14" customFormat="false" ht="15" hidden="false" customHeight="false" outlineLevel="0" collapsed="false">
      <c r="A14" s="7" t="s">
        <v>42</v>
      </c>
      <c r="B14" s="8" t="s">
        <v>30</v>
      </c>
      <c r="C14" s="8" t="n">
        <v>50</v>
      </c>
      <c r="D14" s="8" t="n">
        <v>32</v>
      </c>
      <c r="E14" s="8" t="n">
        <v>67</v>
      </c>
      <c r="F14" s="8" t="n">
        <v>100</v>
      </c>
      <c r="G14" s="7" t="str">
        <f aca="false">IF(AND(ISNUMBER(D14),ISNUMBER(E14)),"Yes","No")</f>
        <v>Yes</v>
      </c>
      <c r="H14" s="9" t="n">
        <f aca="false">IF(AND(ISNUMBER(D14),ISNUMBER(E14)),(E14-D14)/(F14-D14),"")</f>
        <v>0.514705882352941</v>
      </c>
      <c r="I14" s="10" t="n">
        <f aca="false">IF(AND(ISNUMBER(C14),ISNUMBER(E14)),INTERCEPT($E$2:$E$31,$C$2:$C$31)+SLOPE($E$2:$E$31,$C$2:$C$31)*C14,"")</f>
        <v>62.1712787180642</v>
      </c>
      <c r="J14" s="10" t="n">
        <f aca="false">IF(AND(ISNUMBER(I14),ISNUMBER(E14)),E14-I14,"")</f>
        <v>4.82872128193578</v>
      </c>
    </row>
    <row r="15" customFormat="false" ht="15" hidden="false" customHeight="false" outlineLevel="0" collapsed="false">
      <c r="A15" s="7" t="s">
        <v>43</v>
      </c>
      <c r="B15" s="8" t="s">
        <v>30</v>
      </c>
      <c r="C15" s="8" t="n">
        <v>60</v>
      </c>
      <c r="D15" s="8" t="n">
        <v>39</v>
      </c>
      <c r="E15" s="8" t="n">
        <v>61</v>
      </c>
      <c r="F15" s="8" t="n">
        <v>100</v>
      </c>
      <c r="G15" s="7" t="str">
        <f aca="false">IF(AND(ISNUMBER(D15),ISNUMBER(E15)),"Yes","No")</f>
        <v>Yes</v>
      </c>
      <c r="H15" s="9" t="n">
        <f aca="false">IF(AND(ISNUMBER(D15),ISNUMBER(E15)),(E15-D15)/(F15-D15),"")</f>
        <v>0.360655737704918</v>
      </c>
      <c r="I15" s="10" t="n">
        <f aca="false">IF(AND(ISNUMBER(C15),ISNUMBER(E15)),INTERCEPT($E$2:$E$31,$C$2:$C$31)+SLOPE($E$2:$E$31,$C$2:$C$31)*C15,"")</f>
        <v>74.1797734731965</v>
      </c>
      <c r="J15" s="10" t="n">
        <f aca="false">IF(AND(ISNUMBER(I15),ISNUMBER(E15)),E15-I15,"")</f>
        <v>-13.1797734731965</v>
      </c>
    </row>
    <row r="16" customFormat="false" ht="15" hidden="false" customHeight="false" outlineLevel="0" collapsed="false">
      <c r="A16" s="7" t="s">
        <v>44</v>
      </c>
      <c r="B16" s="8" t="s">
        <v>30</v>
      </c>
      <c r="C16" s="8" t="n">
        <v>62</v>
      </c>
      <c r="D16" s="8" t="n">
        <v>35</v>
      </c>
      <c r="E16" s="8" t="n">
        <v>77</v>
      </c>
      <c r="F16" s="8" t="n">
        <v>100</v>
      </c>
      <c r="G16" s="7" t="str">
        <f aca="false">IF(AND(ISNUMBER(D16),ISNUMBER(E16)),"Yes","No")</f>
        <v>Yes</v>
      </c>
      <c r="H16" s="9" t="n">
        <f aca="false">IF(AND(ISNUMBER(D16),ISNUMBER(E16)),(E16-D16)/(F16-D16),"")</f>
        <v>0.646153846153846</v>
      </c>
      <c r="I16" s="10" t="n">
        <f aca="false">IF(AND(ISNUMBER(C16),ISNUMBER(E16)),INTERCEPT($E$2:$E$31,$C$2:$C$31)+SLOPE($E$2:$E$31,$C$2:$C$31)*C16,"")</f>
        <v>76.5814724242229</v>
      </c>
      <c r="J16" s="10" t="n">
        <f aca="false">IF(AND(ISNUMBER(I16),ISNUMBER(E16)),E16-I16,"")</f>
        <v>0.418527575777077</v>
      </c>
    </row>
    <row r="17" customFormat="false" ht="15" hidden="false" customHeight="false" outlineLevel="0" collapsed="false">
      <c r="A17" s="7" t="s">
        <v>45</v>
      </c>
      <c r="B17" s="8" t="s">
        <v>46</v>
      </c>
      <c r="C17" s="8" t="n">
        <v>63</v>
      </c>
      <c r="D17" s="8" t="n">
        <v>81</v>
      </c>
      <c r="E17" s="8" t="n">
        <v>71</v>
      </c>
      <c r="F17" s="8" t="n">
        <v>100</v>
      </c>
      <c r="G17" s="7" t="str">
        <f aca="false">IF(AND(ISNUMBER(D17),ISNUMBER(E17)),"Yes","No")</f>
        <v>Yes</v>
      </c>
      <c r="H17" s="9" t="n">
        <f aca="false">IF(AND(ISNUMBER(D17),ISNUMBER(E17)),(E17-D17)/(F17-D17),"")</f>
        <v>-0.526315789473684</v>
      </c>
      <c r="I17" s="10" t="n">
        <f aca="false">IF(AND(ISNUMBER(C17),ISNUMBER(E17)),INTERCEPT($E$2:$E$31,$C$2:$C$31)+SLOPE($E$2:$E$31,$C$2:$C$31)*C17,"")</f>
        <v>77.7823218997362</v>
      </c>
      <c r="J17" s="10" t="n">
        <f aca="false">IF(AND(ISNUMBER(I17),ISNUMBER(E17)),E17-I17,"")</f>
        <v>-6.78232189973615</v>
      </c>
    </row>
    <row r="18" customFormat="false" ht="15" hidden="false" customHeight="false" outlineLevel="0" collapsed="false">
      <c r="A18" s="7" t="s">
        <v>47</v>
      </c>
      <c r="B18" s="8" t="s">
        <v>46</v>
      </c>
      <c r="C18" s="8" t="n">
        <v>70</v>
      </c>
      <c r="D18" s="8" t="n">
        <v>34</v>
      </c>
      <c r="E18" s="8" t="n">
        <v>77</v>
      </c>
      <c r="F18" s="8" t="n">
        <v>100</v>
      </c>
      <c r="G18" s="7" t="str">
        <f aca="false">IF(AND(ISNUMBER(D18),ISNUMBER(E18)),"Yes","No")</f>
        <v>Yes</v>
      </c>
      <c r="H18" s="9" t="n">
        <f aca="false">IF(AND(ISNUMBER(D18),ISNUMBER(E18)),(E18-D18)/(F18-D18),"")</f>
        <v>0.651515151515152</v>
      </c>
      <c r="I18" s="10" t="n">
        <f aca="false">IF(AND(ISNUMBER(C18),ISNUMBER(E18)),INTERCEPT($E$2:$E$31,$C$2:$C$31)+SLOPE($E$2:$E$31,$C$2:$C$31)*C18,"")</f>
        <v>86.1882682283287</v>
      </c>
      <c r="J18" s="10" t="n">
        <f aca="false">IF(AND(ISNUMBER(I18),ISNUMBER(E18)),E18-I18,"")</f>
        <v>-9.18826822832872</v>
      </c>
    </row>
    <row r="19" customFormat="false" ht="15" hidden="false" customHeight="false" outlineLevel="0" collapsed="false">
      <c r="A19" s="7" t="s">
        <v>48</v>
      </c>
      <c r="B19" s="8" t="s">
        <v>46</v>
      </c>
      <c r="C19" s="8" t="n">
        <v>62</v>
      </c>
      <c r="D19" s="8" t="n">
        <v>64</v>
      </c>
      <c r="E19" s="8" t="n">
        <v>99</v>
      </c>
      <c r="F19" s="8" t="n">
        <v>100</v>
      </c>
      <c r="G19" s="7" t="str">
        <f aca="false">IF(AND(ISNUMBER(D19),ISNUMBER(E19)),"Yes","No")</f>
        <v>Yes</v>
      </c>
      <c r="H19" s="9" t="n">
        <f aca="false">IF(AND(ISNUMBER(D19),ISNUMBER(E19)),(E19-D19)/(F19-D19),"")</f>
        <v>0.972222222222222</v>
      </c>
      <c r="I19" s="10" t="n">
        <f aca="false">IF(AND(ISNUMBER(C19),ISNUMBER(E19)),INTERCEPT($E$2:$E$31,$C$2:$C$31)+SLOPE($E$2:$E$31,$C$2:$C$31)*C19,"")</f>
        <v>76.5814724242229</v>
      </c>
      <c r="J19" s="10" t="n">
        <f aca="false">IF(AND(ISNUMBER(I19),ISNUMBER(E19)),E19-I19,"")</f>
        <v>22.4185275757771</v>
      </c>
    </row>
    <row r="20" customFormat="false" ht="15" hidden="false" customHeight="false" outlineLevel="0" collapsed="false">
      <c r="A20" s="7" t="s">
        <v>49</v>
      </c>
      <c r="B20" s="8" t="s">
        <v>46</v>
      </c>
      <c r="C20" s="8" t="n">
        <v>67</v>
      </c>
      <c r="D20" s="8" t="n">
        <v>52</v>
      </c>
      <c r="E20" s="8" t="n">
        <v>87</v>
      </c>
      <c r="F20" s="8" t="n">
        <v>100</v>
      </c>
      <c r="G20" s="7" t="str">
        <f aca="false">IF(AND(ISNUMBER(D20),ISNUMBER(E20)),"Yes","No")</f>
        <v>Yes</v>
      </c>
      <c r="H20" s="9" t="n">
        <f aca="false">IF(AND(ISNUMBER(D20),ISNUMBER(E20)),(E20-D20)/(F20-D20),"")</f>
        <v>0.729166666666667</v>
      </c>
      <c r="I20" s="10" t="n">
        <f aca="false">IF(AND(ISNUMBER(C20),ISNUMBER(E20)),INTERCEPT($E$2:$E$31,$C$2:$C$31)+SLOPE($E$2:$E$31,$C$2:$C$31)*C20,"")</f>
        <v>82.585719801789</v>
      </c>
      <c r="J20" s="10" t="n">
        <f aca="false">IF(AND(ISNUMBER(I20),ISNUMBER(E20)),E20-I20,"")</f>
        <v>4.41428019821096</v>
      </c>
    </row>
    <row r="21" customFormat="false" ht="15" hidden="false" customHeight="false" outlineLevel="0" collapsed="false">
      <c r="A21" s="7" t="s">
        <v>50</v>
      </c>
      <c r="B21" s="8" t="s">
        <v>46</v>
      </c>
      <c r="C21" s="8" t="n">
        <v>55</v>
      </c>
      <c r="D21" s="8" t="n">
        <v>53</v>
      </c>
      <c r="E21" s="8" t="n">
        <v>59</v>
      </c>
      <c r="F21" s="8" t="n">
        <v>100</v>
      </c>
      <c r="G21" s="7" t="str">
        <f aca="false">IF(AND(ISNUMBER(D21),ISNUMBER(E21)),"Yes","No")</f>
        <v>Yes</v>
      </c>
      <c r="H21" s="9" t="n">
        <f aca="false">IF(AND(ISNUMBER(D21),ISNUMBER(E21)),(E21-D21)/(F21-D21),"")</f>
        <v>0.127659574468085</v>
      </c>
      <c r="I21" s="10" t="n">
        <f aca="false">IF(AND(ISNUMBER(C21),ISNUMBER(E21)),INTERCEPT($E$2:$E$31,$C$2:$C$31)+SLOPE($E$2:$E$31,$C$2:$C$31)*C21,"")</f>
        <v>68.1755260956304</v>
      </c>
      <c r="J21" s="10" t="n">
        <f aca="false">IF(AND(ISNUMBER(I21),ISNUMBER(E21)),E21-I21,"")</f>
        <v>-9.17552609563035</v>
      </c>
    </row>
    <row r="22" customFormat="false" ht="15" hidden="false" customHeight="false" outlineLevel="0" collapsed="false">
      <c r="A22" s="7" t="s">
        <v>51</v>
      </c>
      <c r="B22" s="8" t="s">
        <v>46</v>
      </c>
      <c r="C22" s="8" t="n">
        <v>69</v>
      </c>
      <c r="D22" s="8" t="n">
        <v>56</v>
      </c>
      <c r="E22" s="8" t="n">
        <v>79</v>
      </c>
      <c r="F22" s="8" t="n">
        <v>100</v>
      </c>
      <c r="G22" s="7" t="str">
        <f aca="false">IF(AND(ISNUMBER(D22),ISNUMBER(E22)),"Yes","No")</f>
        <v>Yes</v>
      </c>
      <c r="H22" s="9" t="n">
        <f aca="false">IF(AND(ISNUMBER(D22),ISNUMBER(E22)),(E22-D22)/(F22-D22),"")</f>
        <v>0.522727272727273</v>
      </c>
      <c r="I22" s="10" t="n">
        <f aca="false">IF(AND(ISNUMBER(C22),ISNUMBER(E22)),INTERCEPT($E$2:$E$31,$C$2:$C$31)+SLOPE($E$2:$E$31,$C$2:$C$31)*C22,"")</f>
        <v>84.9874187528155</v>
      </c>
      <c r="J22" s="10" t="n">
        <f aca="false">IF(AND(ISNUMBER(I22),ISNUMBER(E22)),E22-I22,"")</f>
        <v>-5.98741875281549</v>
      </c>
    </row>
    <row r="23" customFormat="false" ht="15" hidden="false" customHeight="false" outlineLevel="0" collapsed="false">
      <c r="A23" s="7" t="s">
        <v>52</v>
      </c>
      <c r="B23" s="8" t="s">
        <v>46</v>
      </c>
      <c r="C23" s="8" t="n">
        <v>61</v>
      </c>
      <c r="D23" s="8" t="n">
        <v>36</v>
      </c>
      <c r="E23" s="8" t="n">
        <v>72</v>
      </c>
      <c r="F23" s="8" t="n">
        <v>100</v>
      </c>
      <c r="G23" s="7" t="str">
        <f aca="false">IF(AND(ISNUMBER(D23),ISNUMBER(E23)),"Yes","No")</f>
        <v>Yes</v>
      </c>
      <c r="H23" s="9" t="n">
        <f aca="false">IF(AND(ISNUMBER(D23),ISNUMBER(E23)),(E23-D23)/(F23-D23),"")</f>
        <v>0.5625</v>
      </c>
      <c r="I23" s="10" t="n">
        <f aca="false">IF(AND(ISNUMBER(C23),ISNUMBER(E23)),INTERCEPT($E$2:$E$31,$C$2:$C$31)+SLOPE($E$2:$E$31,$C$2:$C$31)*C23,"")</f>
        <v>75.3806229487097</v>
      </c>
      <c r="J23" s="10" t="n">
        <f aca="false">IF(AND(ISNUMBER(I23),ISNUMBER(E23)),E23-I23,"")</f>
        <v>-3.3806229487097</v>
      </c>
    </row>
    <row r="24" customFormat="false" ht="15" hidden="false" customHeight="false" outlineLevel="0" collapsed="false">
      <c r="A24" s="7" t="s">
        <v>53</v>
      </c>
      <c r="B24" s="8" t="s">
        <v>46</v>
      </c>
      <c r="C24" s="8" t="n">
        <v>71</v>
      </c>
      <c r="D24" s="8" t="n">
        <v>55</v>
      </c>
      <c r="E24" s="8" t="n">
        <v>81</v>
      </c>
      <c r="F24" s="8" t="n">
        <v>100</v>
      </c>
      <c r="G24" s="7" t="str">
        <f aca="false">IF(AND(ISNUMBER(D24),ISNUMBER(E24)),"Yes","No")</f>
        <v>Yes</v>
      </c>
      <c r="H24" s="9" t="n">
        <f aca="false">IF(AND(ISNUMBER(D24),ISNUMBER(E24)),(E24-D24)/(F24-D24),"")</f>
        <v>0.577777777777778</v>
      </c>
      <c r="I24" s="10" t="n">
        <f aca="false">IF(AND(ISNUMBER(C24),ISNUMBER(E24)),INTERCEPT($E$2:$E$31,$C$2:$C$31)+SLOPE($E$2:$E$31,$C$2:$C$31)*C24,"")</f>
        <v>87.389117703842</v>
      </c>
      <c r="J24" s="10" t="n">
        <f aca="false">IF(AND(ISNUMBER(I24),ISNUMBER(E24)),E24-I24,"")</f>
        <v>-6.38911770384195</v>
      </c>
    </row>
    <row r="25" customFormat="false" ht="15" hidden="false" customHeight="false" outlineLevel="0" collapsed="false">
      <c r="A25" s="7" t="s">
        <v>54</v>
      </c>
      <c r="B25" s="8" t="s">
        <v>46</v>
      </c>
      <c r="C25" s="8" t="n">
        <v>52</v>
      </c>
      <c r="D25" s="8" t="n">
        <v>48</v>
      </c>
      <c r="E25" s="8" t="n">
        <v>60</v>
      </c>
      <c r="F25" s="8" t="n">
        <v>100</v>
      </c>
      <c r="G25" s="7" t="str">
        <f aca="false">IF(AND(ISNUMBER(D25),ISNUMBER(E25)),"Yes","No")</f>
        <v>Yes</v>
      </c>
      <c r="H25" s="9" t="n">
        <f aca="false">IF(AND(ISNUMBER(D25),ISNUMBER(E25)),(E25-D25)/(F25-D25),"")</f>
        <v>0.230769230769231</v>
      </c>
      <c r="I25" s="10" t="n">
        <f aca="false">IF(AND(ISNUMBER(C25),ISNUMBER(E25)),INTERCEPT($E$2:$E$31,$C$2:$C$31)+SLOPE($E$2:$E$31,$C$2:$C$31)*C25,"")</f>
        <v>64.5729776690907</v>
      </c>
      <c r="J25" s="10" t="n">
        <f aca="false">IF(AND(ISNUMBER(I25),ISNUMBER(E25)),E25-I25,"")</f>
        <v>-4.57297766909068</v>
      </c>
    </row>
    <row r="26" customFormat="false" ht="15" hidden="false" customHeight="false" outlineLevel="0" collapsed="false">
      <c r="A26" s="7" t="s">
        <v>55</v>
      </c>
      <c r="B26" s="8" t="s">
        <v>46</v>
      </c>
      <c r="C26" s="8" t="n">
        <v>66</v>
      </c>
      <c r="D26" s="8" t="n">
        <v>85</v>
      </c>
      <c r="E26" s="8" t="n">
        <v>81</v>
      </c>
      <c r="F26" s="8" t="n">
        <v>100</v>
      </c>
      <c r="G26" s="7" t="str">
        <f aca="false">IF(AND(ISNUMBER(D26),ISNUMBER(E26)),"Yes","No")</f>
        <v>Yes</v>
      </c>
      <c r="H26" s="9" t="n">
        <f aca="false">IF(AND(ISNUMBER(D26),ISNUMBER(E26)),(E26-D26)/(F26-D26),"")</f>
        <v>-0.266666666666667</v>
      </c>
      <c r="I26" s="10" t="n">
        <f aca="false">IF(AND(ISNUMBER(C26),ISNUMBER(E26)),INTERCEPT($E$2:$E$31,$C$2:$C$31)+SLOPE($E$2:$E$31,$C$2:$C$31)*C26,"")</f>
        <v>81.3848703262758</v>
      </c>
      <c r="J26" s="10" t="n">
        <f aca="false">IF(AND(ISNUMBER(I26),ISNUMBER(E26)),E26-I26,"")</f>
        <v>-0.384870326275816</v>
      </c>
    </row>
    <row r="27" customFormat="false" ht="15" hidden="false" customHeight="false" outlineLevel="0" collapsed="false">
      <c r="A27" s="7" t="s">
        <v>56</v>
      </c>
      <c r="B27" s="8" t="s">
        <v>46</v>
      </c>
      <c r="C27" s="8" t="n">
        <v>64</v>
      </c>
      <c r="D27" s="8" t="n">
        <v>59</v>
      </c>
      <c r="E27" s="8" t="n">
        <v>81</v>
      </c>
      <c r="F27" s="8" t="n">
        <v>100</v>
      </c>
      <c r="G27" s="7" t="str">
        <f aca="false">IF(AND(ISNUMBER(D27),ISNUMBER(E27)),"Yes","No")</f>
        <v>Yes</v>
      </c>
      <c r="H27" s="9" t="n">
        <f aca="false">IF(AND(ISNUMBER(D27),ISNUMBER(E27)),(E27-D27)/(F27-D27),"")</f>
        <v>0.536585365853659</v>
      </c>
      <c r="I27" s="10" t="n">
        <f aca="false">IF(AND(ISNUMBER(C27),ISNUMBER(E27)),INTERCEPT($E$2:$E$31,$C$2:$C$31)+SLOPE($E$2:$E$31,$C$2:$C$31)*C27,"")</f>
        <v>78.9831713752494</v>
      </c>
      <c r="J27" s="10" t="n">
        <f aca="false">IF(AND(ISNUMBER(I27),ISNUMBER(E27)),E27-I27,"")</f>
        <v>2.01682862475063</v>
      </c>
    </row>
    <row r="28" customFormat="false" ht="15" hidden="false" customHeight="false" outlineLevel="0" collapsed="false">
      <c r="A28" s="7" t="s">
        <v>57</v>
      </c>
      <c r="B28" s="8" t="s">
        <v>46</v>
      </c>
      <c r="C28" s="8" t="n">
        <v>68</v>
      </c>
      <c r="D28" s="8" t="n">
        <v>53</v>
      </c>
      <c r="E28" s="8" t="n">
        <v>97</v>
      </c>
      <c r="F28" s="8" t="n">
        <v>100</v>
      </c>
      <c r="G28" s="7" t="str">
        <f aca="false">IF(AND(ISNUMBER(D28),ISNUMBER(E28)),"Yes","No")</f>
        <v>Yes</v>
      </c>
      <c r="H28" s="9" t="n">
        <f aca="false">IF(AND(ISNUMBER(D28),ISNUMBER(E28)),(E28-D28)/(F28-D28),"")</f>
        <v>0.936170212765958</v>
      </c>
      <c r="I28" s="10" t="n">
        <f aca="false">IF(AND(ISNUMBER(C28),ISNUMBER(E28)),INTERCEPT($E$2:$E$31,$C$2:$C$31)+SLOPE($E$2:$E$31,$C$2:$C$31)*C28,"")</f>
        <v>83.7865692773023</v>
      </c>
      <c r="J28" s="10" t="n">
        <f aca="false">IF(AND(ISNUMBER(I28),ISNUMBER(E28)),E28-I28,"")</f>
        <v>13.2134307226977</v>
      </c>
    </row>
    <row r="29" customFormat="false" ht="15" hidden="false" customHeight="false" outlineLevel="0" collapsed="false">
      <c r="A29" s="7" t="s">
        <v>58</v>
      </c>
      <c r="B29" s="8" t="s">
        <v>46</v>
      </c>
      <c r="C29" s="8" t="n">
        <v>60</v>
      </c>
      <c r="D29" s="8" t="n">
        <v>54</v>
      </c>
      <c r="E29" s="8" t="n">
        <v>82</v>
      </c>
      <c r="F29" s="8" t="n">
        <v>100</v>
      </c>
      <c r="G29" s="7" t="str">
        <f aca="false">IF(AND(ISNUMBER(D29),ISNUMBER(E29)),"Yes","No")</f>
        <v>Yes</v>
      </c>
      <c r="H29" s="9" t="n">
        <f aca="false">IF(AND(ISNUMBER(D29),ISNUMBER(E29)),(E29-D29)/(F29-D29),"")</f>
        <v>0.608695652173913</v>
      </c>
      <c r="I29" s="10" t="n">
        <f aca="false">IF(AND(ISNUMBER(C29),ISNUMBER(E29)),INTERCEPT($E$2:$E$31,$C$2:$C$31)+SLOPE($E$2:$E$31,$C$2:$C$31)*C29,"")</f>
        <v>74.1797734731965</v>
      </c>
      <c r="J29" s="10" t="n">
        <f aca="false">IF(AND(ISNUMBER(I29),ISNUMBER(E29)),E29-I29,"")</f>
        <v>7.82022652680352</v>
      </c>
    </row>
    <row r="30" customFormat="false" ht="15" hidden="false" customHeight="false" outlineLevel="0" collapsed="false">
      <c r="A30" s="7" t="s">
        <v>59</v>
      </c>
      <c r="B30" s="8" t="s">
        <v>46</v>
      </c>
      <c r="C30" s="8" t="n">
        <v>67</v>
      </c>
      <c r="D30" s="8" t="n">
        <v>50</v>
      </c>
      <c r="E30" s="8" t="n">
        <v>84</v>
      </c>
      <c r="F30" s="8" t="n">
        <v>100</v>
      </c>
      <c r="G30" s="7" t="str">
        <f aca="false">IF(AND(ISNUMBER(D30),ISNUMBER(E30)),"Yes","No")</f>
        <v>Yes</v>
      </c>
      <c r="H30" s="9" t="n">
        <f aca="false">IF(AND(ISNUMBER(D30),ISNUMBER(E30)),(E30-D30)/(F30-D30),"")</f>
        <v>0.68</v>
      </c>
      <c r="I30" s="10" t="n">
        <f aca="false">IF(AND(ISNUMBER(C30),ISNUMBER(E30)),INTERCEPT($E$2:$E$31,$C$2:$C$31)+SLOPE($E$2:$E$31,$C$2:$C$31)*C30,"")</f>
        <v>82.585719801789</v>
      </c>
      <c r="J30" s="10" t="n">
        <f aca="false">IF(AND(ISNUMBER(I30),ISNUMBER(E30)),E30-I30,"")</f>
        <v>1.41428019821096</v>
      </c>
    </row>
    <row r="31" customFormat="false" ht="15" hidden="false" customHeight="false" outlineLevel="0" collapsed="false">
      <c r="A31" s="7" t="s">
        <v>60</v>
      </c>
      <c r="B31" s="8" t="s">
        <v>46</v>
      </c>
      <c r="C31" s="8" t="n">
        <v>48</v>
      </c>
      <c r="D31" s="8" t="n">
        <v>45</v>
      </c>
      <c r="E31" s="8" t="n">
        <v>60</v>
      </c>
      <c r="F31" s="8" t="n">
        <v>100</v>
      </c>
      <c r="G31" s="7" t="str">
        <f aca="false">IF(AND(ISNUMBER(D31),ISNUMBER(E31)),"Yes","No")</f>
        <v>Yes</v>
      </c>
      <c r="H31" s="9" t="n">
        <f aca="false">IF(AND(ISNUMBER(D31),ISNUMBER(E31)),(E31-D31)/(F31-D31),"")</f>
        <v>0.272727272727273</v>
      </c>
      <c r="I31" s="10" t="n">
        <f aca="false">IF(AND(ISNUMBER(C31),ISNUMBER(E31)),INTERCEPT($E$2:$E$31,$C$2:$C$31)+SLOPE($E$2:$E$31,$C$2:$C$31)*C31,"")</f>
        <v>59.7695797670378</v>
      </c>
      <c r="J31" s="10" t="n">
        <f aca="false">IF(AND(ISNUMBER(I31),ISNUMBER(E31)),E31-I31,"")</f>
        <v>0.230420232962224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4" min="2" style="1" width="15"/>
  </cols>
  <sheetData>
    <row r="1" customFormat="false" ht="15" hidden="false" customHeight="false" outlineLevel="0" collapsed="false">
      <c r="A1" s="6" t="s">
        <v>61</v>
      </c>
      <c r="B1" s="6" t="s">
        <v>62</v>
      </c>
      <c r="C1" s="6" t="s">
        <v>63</v>
      </c>
      <c r="D1" s="6" t="s">
        <v>64</v>
      </c>
    </row>
    <row r="2" customFormat="false" ht="15" hidden="false" customHeight="false" outlineLevel="0" collapsed="false">
      <c r="A2" s="11" t="s">
        <v>65</v>
      </c>
      <c r="B2" s="7" t="n">
        <f aca="false">COUNTIFS('Student Data'!$B$2:$B$31,"A",'Student Data'!$D$2:$D$31,"&lt;&gt;")</f>
        <v>15</v>
      </c>
      <c r="C2" s="7" t="n">
        <f aca="false">COUNTIFS('Student Data'!$B$2:$B$31,"B",'Student Data'!$D$2:$D$31,"&lt;&gt;")</f>
        <v>15</v>
      </c>
      <c r="D2" s="7" t="n">
        <f aca="false">COUNT('Student Data'!$D$2:$D$31)</f>
        <v>30</v>
      </c>
    </row>
    <row r="3" customFormat="false" ht="15" hidden="false" customHeight="false" outlineLevel="0" collapsed="false">
      <c r="A3" s="11" t="s">
        <v>66</v>
      </c>
      <c r="B3" s="7" t="n">
        <f aca="false">COUNTIFS('Student Data'!$B$2:$B$31,"A",'Student Data'!$E$2:$E$31,"&lt;&gt;")</f>
        <v>15</v>
      </c>
      <c r="C3" s="7" t="n">
        <f aca="false">COUNTIFS('Student Data'!$B$2:$B$31,"B",'Student Data'!$E$2:$E$31,"&lt;&gt;")</f>
        <v>15</v>
      </c>
      <c r="D3" s="7" t="n">
        <f aca="false">COUNT('Student Data'!$E$2:$E$31)</f>
        <v>30</v>
      </c>
    </row>
    <row r="4" customFormat="false" ht="15" hidden="false" customHeight="false" outlineLevel="0" collapsed="false">
      <c r="A4" s="11" t="s">
        <v>67</v>
      </c>
      <c r="B4" s="7" t="n">
        <f aca="false">COUNTIFS('Student Data'!$B$2:$B$31,"A",'Student Data'!$D$2:$D$31,"&lt;&gt;",'Student Data'!$E$2:$E$31,"&lt;&gt;")</f>
        <v>15</v>
      </c>
      <c r="C4" s="7" t="n">
        <f aca="false">COUNTIFS('Student Data'!$B$2:$B$31,"B",'Student Data'!$D$2:$D$31,"&lt;&gt;",'Student Data'!$E$2:$E$31,"&lt;&gt;")</f>
        <v>15</v>
      </c>
      <c r="D4" s="7" t="n">
        <f aca="false">SUMPRODUCT(('Student Data'!$D$2:$D$31&lt;&gt;"")*('Student Data'!$E$2:$E$31&lt;&gt;""))</f>
        <v>30</v>
      </c>
    </row>
    <row r="5" customFormat="false" ht="15" hidden="false" customHeight="false" outlineLevel="0" collapsed="false">
      <c r="A5" s="11" t="s">
        <v>68</v>
      </c>
      <c r="B5" s="12" t="n">
        <f aca="false">1-B4/B2</f>
        <v>0</v>
      </c>
      <c r="C5" s="12" t="n">
        <f aca="false">1-C4/C2</f>
        <v>0</v>
      </c>
      <c r="D5" s="12" t="n">
        <f aca="false">1-D4/D2</f>
        <v>0</v>
      </c>
    </row>
    <row r="6" customFormat="false" ht="15" hidden="false" customHeight="false" outlineLevel="0" collapsed="false">
      <c r="A6" s="11" t="s">
        <v>69</v>
      </c>
      <c r="B6" s="10" t="n">
        <f aca="false">AVERAGEIFS('Student Data'!$D$2:$D$31,'Student Data'!$B$2:$B$31,"A",'Student Data'!$E$2:$E$31,"&lt;&gt;")</f>
        <v>42</v>
      </c>
      <c r="C6" s="10" t="n">
        <f aca="false">AVERAGEIFS('Student Data'!$D$2:$D$31,'Student Data'!$B$2:$B$31,"B",'Student Data'!$E$2:$E$31,"&lt;&gt;")</f>
        <v>55</v>
      </c>
      <c r="D6" s="10" t="n">
        <f aca="false">AVERAGEIFS('Student Data'!$D$2:$D$31,'Student Data'!$E$2:$E$31,"&lt;&gt;")</f>
        <v>48.5</v>
      </c>
    </row>
    <row r="7" customFormat="false" ht="15" hidden="false" customHeight="false" outlineLevel="0" collapsed="false">
      <c r="A7" s="11" t="s">
        <v>70</v>
      </c>
      <c r="B7" s="10" t="n">
        <f aca="false">AVERAGEIFS('Student Data'!$E$2:$E$31,'Student Data'!$B$2:$B$31,"A",'Student Data'!$D$2:$D$31,"&lt;&gt;")</f>
        <v>71</v>
      </c>
      <c r="C7" s="10" t="n">
        <f aca="false">AVERAGEIFS('Student Data'!$E$2:$E$31,'Student Data'!$B$2:$B$31,"B",'Student Data'!$D$2:$D$31,"&lt;&gt;")</f>
        <v>78</v>
      </c>
      <c r="D7" s="10" t="n">
        <f aca="false">AVERAGEIFS('Student Data'!$E$2:$E$31,'Student Data'!$D$2:$D$31,"&lt;&gt;")</f>
        <v>74.5</v>
      </c>
    </row>
    <row r="8" customFormat="false" ht="15" hidden="false" customHeight="false" outlineLevel="0" collapsed="false">
      <c r="A8" s="11" t="s">
        <v>71</v>
      </c>
      <c r="B8" s="9" t="n">
        <f aca="false">SQRT(SUMPRODUCT(('Student Data'!$B$2:$B$31="A")*('Student Data'!$E$2:$E$31&lt;&gt;"")*('Student Data'!$D$2:$D$31-B6)^2)/(B4-1))</f>
        <v>7.46420027292179</v>
      </c>
      <c r="C8" s="9" t="n">
        <f aca="false">SQRT(SUMPRODUCT(('Student Data'!$B$2:$B$31="B")*('Student Data'!$E$2:$E$31&lt;&gt;"")*('Student Data'!$D$2:$D$31-C6)^2)/(C4-1))</f>
        <v>13.8047610834606</v>
      </c>
      <c r="D8" s="9" t="n">
        <f aca="false">SQRT(SUMPRODUCT(('Student Data'!$E$2:$E$31&lt;&gt;"")*('Student Data'!$D$2:$D$31-D6)^2)/(D4-1))</f>
        <v>12.7516057136292</v>
      </c>
    </row>
    <row r="9" customFormat="false" ht="15" hidden="false" customHeight="false" outlineLevel="0" collapsed="false">
      <c r="A9" s="11" t="s">
        <v>72</v>
      </c>
      <c r="B9" s="9" t="n">
        <f aca="false">SQRT(SUMPRODUCT(('Student Data'!$B$2:$B$31="A")*('Student Data'!$D$2:$D$31&lt;&gt;"")*('Student Data'!$E$2:$E$31-B7)^2)/(B4-1))</f>
        <v>12.8396706677836</v>
      </c>
      <c r="C9" s="9" t="n">
        <f aca="false">SQRT(SUMPRODUCT(('Student Data'!$B$2:$B$31="B")*('Student Data'!$D$2:$D$31&lt;&gt;"")*('Student Data'!$E$2:$E$31-C7)^2)/(C4-1))</f>
        <v>12.1243556529821</v>
      </c>
      <c r="D9" s="9" t="n">
        <f aca="false">SQRT(SUMPRODUCT(('Student Data'!$D$2:$D$31&lt;&gt;"")*('Student Data'!$E$2:$E$31-D7)^2)/(D4-1))</f>
        <v>12.775920238129</v>
      </c>
    </row>
    <row r="10" customFormat="false" ht="15" hidden="false" customHeight="false" outlineLevel="0" collapsed="false">
      <c r="A10" s="11" t="s">
        <v>73</v>
      </c>
      <c r="B10" s="10" t="n">
        <f aca="false">B7-B6</f>
        <v>29</v>
      </c>
      <c r="C10" s="10" t="n">
        <f aca="false">C7-C6</f>
        <v>23</v>
      </c>
      <c r="D10" s="10" t="n">
        <f aca="false">D7-D6</f>
        <v>26</v>
      </c>
    </row>
    <row r="11" customFormat="false" ht="15" hidden="false" customHeight="false" outlineLevel="0" collapsed="false">
      <c r="A11" s="11" t="s">
        <v>74</v>
      </c>
      <c r="B11" s="13" t="n">
        <f aca="false">(B7-B6)/(100-B6)</f>
        <v>0.5</v>
      </c>
      <c r="C11" s="13" t="n">
        <f aca="false">(C7-C6)/(100-C6)</f>
        <v>0.511111111111111</v>
      </c>
      <c r="D11" s="13" t="n">
        <f aca="false">(D7-D6)/(100-D6)</f>
        <v>0.504854368932039</v>
      </c>
    </row>
    <row r="12" customFormat="false" ht="15" hidden="false" customHeight="false" outlineLevel="0" collapsed="false">
      <c r="A12" s="11" t="s">
        <v>75</v>
      </c>
      <c r="B12" s="7" t="str">
        <f aca="false">IF(B11&gt;=0.7,"High",IF(B11&gt;=0.3,"Medium","Low"))</f>
        <v>Medium</v>
      </c>
      <c r="C12" s="7" t="str">
        <f aca="false">IF(C11&gt;=0.7,"High",IF(C11&gt;=0.3,"Medium","Low"))</f>
        <v>Medium</v>
      </c>
      <c r="D12" s="7" t="str">
        <f aca="false">IF(D11&gt;=0.7,"High",IF(D11&gt;=0.3,"Medium","Low"))</f>
        <v>Medium</v>
      </c>
    </row>
    <row r="13" customFormat="false" ht="15" hidden="false" customHeight="false" outlineLevel="0" collapsed="false">
      <c r="A13" s="11" t="s">
        <v>76</v>
      </c>
      <c r="B13" s="9" t="n">
        <f aca="false">SQRT((B8^2+B9^2)/2)</f>
        <v>10.5017005425652</v>
      </c>
      <c r="C13" s="9" t="n">
        <f aca="false">SQRT((C8^2+C9^2)/2)</f>
        <v>12.9917556275399</v>
      </c>
      <c r="D13" s="9" t="n">
        <f aca="false">SQRT((D8^2+D9^2)/2)</f>
        <v>12.7637687656682</v>
      </c>
    </row>
    <row r="14" customFormat="false" ht="15" hidden="false" customHeight="false" outlineLevel="0" collapsed="false">
      <c r="A14" s="11" t="s">
        <v>77</v>
      </c>
      <c r="B14" s="9" t="n">
        <f aca="false">(B7-B6)/B13</f>
        <v>2.76145752608904</v>
      </c>
      <c r="C14" s="9" t="n">
        <f aca="false">(C7-C6)/C13</f>
        <v>1.77035349643159</v>
      </c>
      <c r="D14" s="9" t="n">
        <f aca="false">(D7-D6)/D13</f>
        <v>2.0370159062999</v>
      </c>
    </row>
    <row r="15" customFormat="false" ht="15" hidden="false" customHeight="false" outlineLevel="0" collapsed="false">
      <c r="A15" s="11" t="s">
        <v>78</v>
      </c>
      <c r="B15" s="13" t="n">
        <f aca="false">B14*(1-3/(4*(2*B4)-9))</f>
        <v>2.68682353889744</v>
      </c>
      <c r="C15" s="13" t="n">
        <f aca="false">C14*(1-3/(4*(2*C4)-9))</f>
        <v>1.72250610463614</v>
      </c>
      <c r="D15" s="13" t="n">
        <f aca="false">D14*(1-3/(4*(2*D4)-9))</f>
        <v>2.01056115427003</v>
      </c>
    </row>
    <row r="16" customFormat="false" ht="15" hidden="false" customHeight="false" outlineLevel="0" collapsed="false">
      <c r="A16" s="11" t="s">
        <v>79</v>
      </c>
      <c r="B16" s="7" t="str">
        <f aca="false">IF(ABS(B15)&gt;=0.8,"Large",IF(ABS(B15)&gt;=0.5,"Medium","Small"))</f>
        <v>Large</v>
      </c>
      <c r="C16" s="7" t="str">
        <f aca="false">IF(ABS(C15)&gt;=0.8,"Large",IF(ABS(C15)&gt;=0.5,"Medium","Small"))</f>
        <v>Large</v>
      </c>
      <c r="D16" s="7" t="str">
        <f aca="false">IF(ABS(D15)&gt;=0.8,"Large",IF(ABS(D15)&gt;=0.5,"Medium","Small"))</f>
        <v>Large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5" min="2" style="1" width="18"/>
  </cols>
  <sheetData>
    <row r="2" customFormat="false" ht="18.55" hidden="false" customHeight="false" outlineLevel="0" collapsed="false">
      <c r="B2" s="14" t="s">
        <v>80</v>
      </c>
    </row>
    <row r="3" customFormat="false" ht="15" hidden="false" customHeight="false" outlineLevel="0" collapsed="false">
      <c r="B3" s="15" t="s">
        <v>81</v>
      </c>
    </row>
    <row r="5" customFormat="false" ht="15" hidden="false" customHeight="false" outlineLevel="0" collapsed="false">
      <c r="B5" s="6" t="s">
        <v>20</v>
      </c>
      <c r="C5" s="6" t="s">
        <v>69</v>
      </c>
      <c r="D5" s="6" t="s">
        <v>70</v>
      </c>
      <c r="E5" s="6" t="s">
        <v>74</v>
      </c>
      <c r="F5" s="6" t="s">
        <v>75</v>
      </c>
      <c r="G5" s="6" t="s">
        <v>78</v>
      </c>
      <c r="H5" s="6" t="s">
        <v>68</v>
      </c>
    </row>
    <row r="6" customFormat="false" ht="15" hidden="false" customHeight="false" outlineLevel="0" collapsed="false">
      <c r="B6" s="16" t="s">
        <v>62</v>
      </c>
      <c r="C6" s="10" t="n">
        <f aca="false">'Class Summary'!B6</f>
        <v>42</v>
      </c>
      <c r="D6" s="10" t="n">
        <f aca="false">'Class Summary'!B7</f>
        <v>71</v>
      </c>
      <c r="E6" s="13" t="n">
        <f aca="false">'Class Summary'!B11</f>
        <v>0.5</v>
      </c>
      <c r="F6" s="7" t="str">
        <f aca="false">'Class Summary'!B12</f>
        <v>Medium</v>
      </c>
      <c r="G6" s="9" t="n">
        <f aca="false">'Class Summary'!B15</f>
        <v>2.68682353889744</v>
      </c>
      <c r="H6" s="12" t="n">
        <f aca="false">'Class Summary'!B5</f>
        <v>0</v>
      </c>
    </row>
    <row r="7" customFormat="false" ht="15" hidden="false" customHeight="false" outlineLevel="0" collapsed="false">
      <c r="B7" s="16" t="s">
        <v>63</v>
      </c>
      <c r="C7" s="10" t="n">
        <f aca="false">'Class Summary'!C6</f>
        <v>55</v>
      </c>
      <c r="D7" s="10" t="n">
        <f aca="false">'Class Summary'!C7</f>
        <v>78</v>
      </c>
      <c r="E7" s="13" t="n">
        <f aca="false">'Class Summary'!C11</f>
        <v>0.511111111111111</v>
      </c>
      <c r="F7" s="7" t="str">
        <f aca="false">'Class Summary'!C12</f>
        <v>Medium</v>
      </c>
      <c r="G7" s="9" t="n">
        <f aca="false">'Class Summary'!C15</f>
        <v>1.72250610463614</v>
      </c>
      <c r="H7" s="12" t="n">
        <f aca="false">'Class Summary'!C5</f>
        <v>0</v>
      </c>
    </row>
    <row r="8" customFormat="false" ht="15" hidden="false" customHeight="false" outlineLevel="0" collapsed="false">
      <c r="B8" s="16" t="s">
        <v>64</v>
      </c>
      <c r="C8" s="10" t="n">
        <f aca="false">'Class Summary'!D6</f>
        <v>48.5</v>
      </c>
      <c r="D8" s="10" t="n">
        <f aca="false">'Class Summary'!D7</f>
        <v>74.5</v>
      </c>
      <c r="E8" s="13" t="n">
        <f aca="false">'Class Summary'!D11</f>
        <v>0.504854368932039</v>
      </c>
      <c r="F8" s="7" t="str">
        <f aca="false">'Class Summary'!D12</f>
        <v>Medium</v>
      </c>
      <c r="G8" s="9" t="n">
        <f aca="false">'Class Summary'!D15</f>
        <v>2.01056115427003</v>
      </c>
      <c r="H8" s="12" t="n">
        <f aca="false">'Class Summary'!D5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2026-06-17T17:05:40Z</dcterms:created>
  <dc:creator>openpyxl</dc:creator>
  <dc:description/>
  <dc:language>en-US</dc:language>
  <cp:lastModifiedBy/>
  <dcterms:modified xsi:type="dcterms:W3CDTF">2026-06-18T12:29:45Z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